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a\OneDrive\Documents\My Docs\SOLAR\Cooker research\Heating experiments\Excel power calculations\"/>
    </mc:Choice>
  </mc:AlternateContent>
  <xr:revisionPtr revIDLastSave="0" documentId="13_ncr:1_{4E3060A5-48A9-46AC-9563-B5C7551B3AD8}" xr6:coauthVersionLast="47" xr6:coauthVersionMax="47" xr10:uidLastSave="{00000000-0000-0000-0000-000000000000}"/>
  <bookViews>
    <workbookView xWindow="27645" yWindow="315" windowWidth="17400" windowHeight="11775" activeTab="1" xr2:uid="{00000000-000D-0000-FFFF-FFFF00000000}"/>
  </bookViews>
  <sheets>
    <sheet name="Load" sheetId="4" r:id="rId1"/>
    <sheet name="Power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3" l="1"/>
  <c r="B24" i="4"/>
  <c r="B18" i="4"/>
  <c r="B14" i="4"/>
  <c r="B13" i="4"/>
  <c r="B19" i="4" s="1"/>
  <c r="B20" i="4" l="1"/>
  <c r="B21" i="4" s="1"/>
  <c r="B17" i="4"/>
  <c r="B31" i="4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9" i="3"/>
  <c r="B26" i="4" l="1"/>
  <c r="B28" i="4" s="1"/>
  <c r="B25" i="4"/>
  <c r="B27" i="4" s="1"/>
  <c r="H27" i="3"/>
  <c r="B29" i="4" l="1"/>
  <c r="B30" i="4" s="1"/>
  <c r="B32" i="4" l="1"/>
  <c r="B33" i="4" s="1"/>
  <c r="B34" i="4" s="1"/>
  <c r="B36" i="4" s="1"/>
  <c r="B37" i="4" s="1"/>
  <c r="B5" i="3" s="1"/>
  <c r="B35" i="4" l="1"/>
  <c r="B6" i="3" s="1"/>
  <c r="F14" i="3" l="1"/>
  <c r="F18" i="3"/>
  <c r="F22" i="3"/>
  <c r="F11" i="3"/>
  <c r="F15" i="3"/>
  <c r="F19" i="3"/>
  <c r="F23" i="3"/>
  <c r="F12" i="3"/>
  <c r="F16" i="3"/>
  <c r="F20" i="3"/>
  <c r="F10" i="3"/>
  <c r="F13" i="3"/>
  <c r="F17" i="3"/>
  <c r="F21" i="3"/>
</calcChain>
</file>

<file path=xl/sharedStrings.xml><?xml version="1.0" encoding="utf-8"?>
<sst xmlns="http://schemas.openxmlformats.org/spreadsheetml/2006/main" count="88" uniqueCount="65">
  <si>
    <t xml:space="preserve"> </t>
  </si>
  <si>
    <t>Ambient Temp. C</t>
  </si>
  <si>
    <t>Load Temp. C</t>
  </si>
  <si>
    <t>degrees</t>
  </si>
  <si>
    <t>l</t>
  </si>
  <si>
    <t>J/kg C</t>
  </si>
  <si>
    <t>Joules per degree C for this load</t>
  </si>
  <si>
    <t>Units</t>
  </si>
  <si>
    <t xml:space="preserve">Temp. above Ambient </t>
  </si>
  <si>
    <t>Test date</t>
  </si>
  <si>
    <t>Location</t>
  </si>
  <si>
    <t>Slope</t>
  </si>
  <si>
    <t>Intercept</t>
  </si>
  <si>
    <t>ISO 19867-1 Standard Power calculation: Sample</t>
  </si>
  <si>
    <t>Load in liters</t>
  </si>
  <si>
    <t>Variable</t>
  </si>
  <si>
    <t>Result</t>
  </si>
  <si>
    <t>latitude at test location</t>
  </si>
  <si>
    <t xml:space="preserve">Date of test  </t>
  </si>
  <si>
    <t>dd-mm-yy</t>
  </si>
  <si>
    <t>Maximum area of reflector</t>
  </si>
  <si>
    <t>sq. meters</t>
  </si>
  <si>
    <t>Angle for maximum area re. base</t>
  </si>
  <si>
    <t>Calculated load on day of test</t>
  </si>
  <si>
    <t>liters</t>
  </si>
  <si>
    <t xml:space="preserve">INTERMEDIATE CALCULATIONS: DO NOT DISTURB THESE </t>
  </si>
  <si>
    <t>degrad</t>
  </si>
  <si>
    <t>constant</t>
  </si>
  <si>
    <t>radeg</t>
  </si>
  <si>
    <t>Joules/kg C</t>
  </si>
  <si>
    <t>water density at 65 deg. C</t>
  </si>
  <si>
    <t>kg/l</t>
  </si>
  <si>
    <t>radians</t>
  </si>
  <si>
    <t>Days since Jan. 1</t>
  </si>
  <si>
    <t>days</t>
  </si>
  <si>
    <t xml:space="preserve">Earth axis tilt </t>
  </si>
  <si>
    <t>declination</t>
  </si>
  <si>
    <t>hour angle at noon</t>
  </si>
  <si>
    <t>sine of altitude angle at noon</t>
  </si>
  <si>
    <t>altitude angle at noon re. horizon</t>
  </si>
  <si>
    <t>altitude angle at 10am re. horizon</t>
  </si>
  <si>
    <t>Average Sun altitude during test</t>
  </si>
  <si>
    <t>Difference angle</t>
  </si>
  <si>
    <t>cosine of difference angle</t>
  </si>
  <si>
    <t>intercept area on day of test</t>
  </si>
  <si>
    <t>Load in kg</t>
  </si>
  <si>
    <t xml:space="preserve">kg  </t>
  </si>
  <si>
    <t>ENTER THE DATA VALUES:</t>
  </si>
  <si>
    <t>Joules per deg. C</t>
  </si>
  <si>
    <t>Device under test:</t>
  </si>
  <si>
    <t>Latitude at test location</t>
  </si>
  <si>
    <t xml:space="preserve">When filled in, go to the Power sheet.  </t>
  </si>
  <si>
    <t>Start time, minutes before noon</t>
  </si>
  <si>
    <t>sine of altitude angle at start time</t>
  </si>
  <si>
    <t>hour angle at start time</t>
  </si>
  <si>
    <t>time at noon</t>
  </si>
  <si>
    <t xml:space="preserve">degrees N. </t>
  </si>
  <si>
    <t>Copy from graph</t>
  </si>
  <si>
    <t>Measured Lux</t>
  </si>
  <si>
    <t>Time interval after start, minutes</t>
  </si>
  <si>
    <t>Standardized cooking power W</t>
  </si>
  <si>
    <t>Watts</t>
  </si>
  <si>
    <t>Power at 50 deg. above ambient</t>
  </si>
  <si>
    <t>minutes</t>
  </si>
  <si>
    <t>Formula constant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</si>
</sst>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1" fontId="0" fillId="0" borderId="0" xfId="0" applyNumberFormat="1"/>
    <xf numFmtId="0" fontId="0" fillId="0" borderId="0" xfId="0" applyFill="1"/>
    <xf numFmtId="0" fontId="0" fillId="0" borderId="0" xfId="0" applyFont="1"/>
    <xf numFmtId="0" fontId="1" fillId="0" borderId="0" xfId="0" applyFont="1" applyAlignment="1">
      <alignment wrapText="1"/>
    </xf>
    <xf numFmtId="0" fontId="0" fillId="2" borderId="1" xfId="0" applyFill="1" applyBorder="1"/>
    <xf numFmtId="0" fontId="1" fillId="0" borderId="0" xfId="0" applyFont="1" applyAlignment="1">
      <alignment horizontal="center"/>
    </xf>
    <xf numFmtId="0" fontId="0" fillId="0" borderId="0" xfId="0" applyFill="1" applyBorder="1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1" fillId="2" borderId="0" xfId="0" applyFont="1" applyFill="1"/>
    <xf numFmtId="164" fontId="1" fillId="0" borderId="0" xfId="0" applyNumberFormat="1" applyFont="1"/>
    <xf numFmtId="0" fontId="1" fillId="0" borderId="0" xfId="0" applyFont="1" applyFill="1" applyAlignment="1"/>
    <xf numFmtId="0" fontId="0" fillId="0" borderId="0" xfId="0" applyFill="1" applyBorder="1" applyAlignment="1">
      <alignment wrapText="1"/>
    </xf>
    <xf numFmtId="0" fontId="1" fillId="2" borderId="1" xfId="0" applyFont="1" applyFill="1" applyBorder="1"/>
    <xf numFmtId="1" fontId="1" fillId="0" borderId="0" xfId="0" applyNumberFormat="1" applyFont="1"/>
    <xf numFmtId="0" fontId="1" fillId="4" borderId="0" xfId="0" applyFont="1" applyFill="1" applyAlignment="1"/>
    <xf numFmtId="0" fontId="1" fillId="4" borderId="0" xfId="0" applyFont="1" applyFill="1"/>
    <xf numFmtId="0" fontId="0" fillId="4" borderId="0" xfId="0" applyFill="1"/>
    <xf numFmtId="165" fontId="1" fillId="3" borderId="1" xfId="0" applyNumberFormat="1" applyFont="1" applyFill="1" applyBorder="1"/>
    <xf numFmtId="15" fontId="0" fillId="2" borderId="1" xfId="0" applyNumberFormat="1" applyFill="1" applyBorder="1"/>
    <xf numFmtId="0" fontId="1" fillId="3" borderId="1" xfId="0" applyFont="1" applyFill="1" applyBorder="1"/>
    <xf numFmtId="2" fontId="0" fillId="0" borderId="0" xfId="0" applyNumberFormat="1"/>
    <xf numFmtId="0" fontId="1" fillId="5" borderId="0" xfId="0" applyFont="1" applyFill="1"/>
    <xf numFmtId="2" fontId="1" fillId="5" borderId="0" xfId="0" applyNumberFormat="1" applyFont="1" applyFill="1"/>
    <xf numFmtId="0" fontId="0" fillId="6" borderId="0" xfId="0" applyFill="1"/>
    <xf numFmtId="165" fontId="0" fillId="6" borderId="0" xfId="0" applyNumberFormat="1" applyFill="1"/>
    <xf numFmtId="2" fontId="0" fillId="6" borderId="0" xfId="0" applyNumberFormat="1" applyFill="1"/>
    <xf numFmtId="0" fontId="0" fillId="3" borderId="2" xfId="0" applyFill="1" applyBorder="1"/>
    <xf numFmtId="2" fontId="0" fillId="3" borderId="0" xfId="0" applyNumberFormat="1" applyFill="1"/>
    <xf numFmtId="0" fontId="0" fillId="3" borderId="0" xfId="0" applyFill="1"/>
    <xf numFmtId="0" fontId="0" fillId="2" borderId="1" xfId="0" applyFont="1" applyFill="1" applyBorder="1"/>
    <xf numFmtId="0" fontId="0" fillId="2" borderId="4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NumberFormat="1" applyFill="1" applyBorder="1"/>
    <xf numFmtId="15" fontId="0" fillId="2" borderId="3" xfId="0" applyNumberFormat="1" applyFont="1" applyFill="1" applyBorder="1"/>
    <xf numFmtId="0" fontId="0" fillId="0" borderId="0" xfId="0" applyNumberFormat="1"/>
    <xf numFmtId="20" fontId="0" fillId="6" borderId="0" xfId="0" applyNumberFormat="1" applyFill="1"/>
    <xf numFmtId="164" fontId="1" fillId="3" borderId="1" xfId="0" applyNumberFormat="1" applyFont="1" applyFill="1" applyBorder="1"/>
    <xf numFmtId="0" fontId="1" fillId="5" borderId="0" xfId="0" applyFont="1" applyFill="1" applyAlignment="1"/>
    <xf numFmtId="165" fontId="0" fillId="5" borderId="0" xfId="0" applyNumberFormat="1" applyFont="1" applyFill="1"/>
    <xf numFmtId="1" fontId="0" fillId="5" borderId="0" xfId="0" applyNumberFormat="1" applyFont="1" applyFill="1"/>
    <xf numFmtId="164" fontId="0" fillId="5" borderId="0" xfId="0" applyNumberFormat="1" applyFont="1" applyFill="1"/>
    <xf numFmtId="0" fontId="0" fillId="5" borderId="0" xfId="0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Standard Power Calculation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1228849518810148"/>
                  <c:y val="1.2831729367162437E-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Power!$E$10:$E$23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Power!$F$10:$F$23</c:f>
              <c:numCache>
                <c:formatCode>0.0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38-4894-97BD-BDC723884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604783"/>
        <c:axId val="2000600207"/>
      </c:scatterChart>
      <c:valAx>
        <c:axId val="20006047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 above Ambient, deg. 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0600207"/>
        <c:crosses val="autoZero"/>
        <c:crossBetween val="midCat"/>
      </c:valAx>
      <c:valAx>
        <c:axId val="2000600207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Adjusted Cooking Power, 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06047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385762</xdr:colOff>
      <xdr:row>2</xdr:row>
      <xdr:rowOff>23812</xdr:rowOff>
    </xdr:from>
    <xdr:to>
      <xdr:col>12</xdr:col>
      <xdr:colOff>561976</xdr:colOff>
      <xdr:row>22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F696B43-FAD4-E8CC-8683-829F516073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50B95-559E-4C29-B462-B133720DAA5E}">
  <dimension ref="A1:F37"/>
  <sheetViews>
    <sheetView topLeftCell="A7" workbookViewId="0">
      <selection activeCell="H11" sqref="H11"/>
    </sheetView>
  </sheetViews>
  <sheetFormatPr defaultRowHeight="15" x14ac:dyDescent="0.25"/>
  <cols>
    <col min="1" max="1" width="31.42578125" customWidth="1"/>
    <col min="2" max="2" width="10.85546875" customWidth="1"/>
    <col min="3" max="3" width="18.28515625" customWidth="1"/>
  </cols>
  <sheetData>
    <row r="1" spans="1:6" x14ac:dyDescent="0.25">
      <c r="A1" s="11" t="s">
        <v>47</v>
      </c>
    </row>
    <row r="2" spans="1:6" x14ac:dyDescent="0.25">
      <c r="A2" s="1" t="s">
        <v>15</v>
      </c>
      <c r="B2" s="1" t="s">
        <v>16</v>
      </c>
      <c r="C2" s="1" t="s">
        <v>7</v>
      </c>
    </row>
    <row r="3" spans="1:6" x14ac:dyDescent="0.25">
      <c r="A3" s="6" t="s">
        <v>50</v>
      </c>
      <c r="B3" s="6"/>
      <c r="C3" s="6" t="s">
        <v>56</v>
      </c>
    </row>
    <row r="4" spans="1:6" x14ac:dyDescent="0.25">
      <c r="A4" s="6" t="s">
        <v>18</v>
      </c>
      <c r="B4" s="21"/>
      <c r="C4" s="6" t="s">
        <v>19</v>
      </c>
    </row>
    <row r="5" spans="1:6" x14ac:dyDescent="0.25">
      <c r="A5" s="6" t="s">
        <v>52</v>
      </c>
      <c r="B5" s="36"/>
      <c r="C5" s="6" t="s">
        <v>63</v>
      </c>
    </row>
    <row r="6" spans="1:6" x14ac:dyDescent="0.25">
      <c r="A6" s="6" t="s">
        <v>20</v>
      </c>
      <c r="B6" s="6"/>
      <c r="C6" s="6" t="s">
        <v>21</v>
      </c>
    </row>
    <row r="7" spans="1:6" x14ac:dyDescent="0.25">
      <c r="A7" s="6" t="s">
        <v>22</v>
      </c>
      <c r="B7" s="6"/>
      <c r="C7" s="6" t="s">
        <v>3</v>
      </c>
    </row>
    <row r="8" spans="1:6" x14ac:dyDescent="0.25">
      <c r="A8" s="22" t="s">
        <v>23</v>
      </c>
      <c r="B8" s="20"/>
      <c r="C8" s="22" t="s">
        <v>24</v>
      </c>
    </row>
    <row r="9" spans="1:6" x14ac:dyDescent="0.25">
      <c r="A9" s="29" t="s">
        <v>51</v>
      </c>
      <c r="B9" s="30"/>
      <c r="C9" s="31"/>
    </row>
    <row r="10" spans="1:6" x14ac:dyDescent="0.25">
      <c r="B10" s="23"/>
      <c r="E10" s="38"/>
    </row>
    <row r="11" spans="1:6" x14ac:dyDescent="0.25">
      <c r="B11" s="23"/>
      <c r="E11" s="38"/>
    </row>
    <row r="12" spans="1:6" x14ac:dyDescent="0.25">
      <c r="A12" s="24" t="s">
        <v>25</v>
      </c>
      <c r="B12" s="25"/>
      <c r="C12" s="24"/>
      <c r="E12" s="38"/>
    </row>
    <row r="13" spans="1:6" x14ac:dyDescent="0.25">
      <c r="A13" s="26" t="s">
        <v>26</v>
      </c>
      <c r="B13" s="26">
        <f>3.1416/180</f>
        <v>1.7453333333333335E-2</v>
      </c>
      <c r="C13" s="26" t="s">
        <v>27</v>
      </c>
      <c r="E13" s="38"/>
    </row>
    <row r="14" spans="1:6" x14ac:dyDescent="0.25">
      <c r="A14" s="26" t="s">
        <v>28</v>
      </c>
      <c r="B14" s="26">
        <f>180/3.1416</f>
        <v>57.295645530939652</v>
      </c>
      <c r="C14" s="26" t="s">
        <v>27</v>
      </c>
    </row>
    <row r="15" spans="1:6" x14ac:dyDescent="0.25">
      <c r="A15" s="26" t="s">
        <v>29</v>
      </c>
      <c r="B15" s="26">
        <v>4186</v>
      </c>
      <c r="C15" s="26" t="s">
        <v>27</v>
      </c>
    </row>
    <row r="16" spans="1:6" x14ac:dyDescent="0.25">
      <c r="A16" s="26" t="s">
        <v>30</v>
      </c>
      <c r="B16" s="26">
        <v>0.997</v>
      </c>
      <c r="C16" s="26" t="s">
        <v>31</v>
      </c>
      <c r="F16" t="s">
        <v>0</v>
      </c>
    </row>
    <row r="17" spans="1:3" x14ac:dyDescent="0.25">
      <c r="A17" s="26" t="s">
        <v>17</v>
      </c>
      <c r="B17" s="26">
        <f>B3*B13</f>
        <v>0</v>
      </c>
      <c r="C17" s="26" t="s">
        <v>32</v>
      </c>
    </row>
    <row r="18" spans="1:3" x14ac:dyDescent="0.25">
      <c r="A18" s="26" t="s">
        <v>33</v>
      </c>
      <c r="B18" s="26">
        <f>_xlfn.DAYS(B4,"1/1")</f>
        <v>-44562</v>
      </c>
      <c r="C18" s="26" t="s">
        <v>34</v>
      </c>
    </row>
    <row r="19" spans="1:3" x14ac:dyDescent="0.25">
      <c r="A19" s="26" t="s">
        <v>35</v>
      </c>
      <c r="B19" s="26">
        <f>B13*23.45</f>
        <v>0.40928066666666668</v>
      </c>
      <c r="C19" s="26" t="s">
        <v>32</v>
      </c>
    </row>
    <row r="20" spans="1:3" x14ac:dyDescent="0.25">
      <c r="A20" s="26" t="s">
        <v>36</v>
      </c>
      <c r="B20" s="26">
        <f xml:space="preserve"> -1*B19*SIN(B13*360*(284+B18)/365)</f>
        <v>0.38065991377087532</v>
      </c>
      <c r="C20" s="26" t="s">
        <v>32</v>
      </c>
    </row>
    <row r="21" spans="1:3" x14ac:dyDescent="0.25">
      <c r="A21" s="26" t="s">
        <v>36</v>
      </c>
      <c r="B21" s="26">
        <f>B20/B13</f>
        <v>21.810155487254121</v>
      </c>
      <c r="C21" s="26" t="s">
        <v>3</v>
      </c>
    </row>
    <row r="22" spans="1:3" x14ac:dyDescent="0.25">
      <c r="A22" s="26" t="s">
        <v>55</v>
      </c>
      <c r="B22" s="39">
        <v>0.5</v>
      </c>
      <c r="C22" s="26"/>
    </row>
    <row r="23" spans="1:3" x14ac:dyDescent="0.25">
      <c r="A23" s="26" t="s">
        <v>37</v>
      </c>
      <c r="B23" s="26">
        <v>0</v>
      </c>
      <c r="C23" s="26"/>
    </row>
    <row r="24" spans="1:3" x14ac:dyDescent="0.25">
      <c r="A24" s="26" t="s">
        <v>54</v>
      </c>
      <c r="B24" s="26">
        <f>B5/4</f>
        <v>0</v>
      </c>
      <c r="C24" s="26" t="s">
        <v>3</v>
      </c>
    </row>
    <row r="25" spans="1:3" x14ac:dyDescent="0.25">
      <c r="A25" s="26" t="s">
        <v>38</v>
      </c>
      <c r="B25" s="26">
        <f>SIN(B17) * SIN(B20) + COS(B17)</f>
        <v>1</v>
      </c>
      <c r="C25" s="26"/>
    </row>
    <row r="26" spans="1:3" x14ac:dyDescent="0.25">
      <c r="A26" s="26" t="s">
        <v>53</v>
      </c>
      <c r="B26" s="26">
        <f>SIN(B17) * SIN(B20) + COS(B17) * COS(B13*B24)</f>
        <v>1</v>
      </c>
      <c r="C26" s="26"/>
    </row>
    <row r="27" spans="1:3" x14ac:dyDescent="0.25">
      <c r="A27" s="26" t="s">
        <v>39</v>
      </c>
      <c r="B27" s="26">
        <f>ASIN(B25)</f>
        <v>1.5707963267948966</v>
      </c>
      <c r="C27" s="26" t="s">
        <v>32</v>
      </c>
    </row>
    <row r="28" spans="1:3" x14ac:dyDescent="0.25">
      <c r="A28" s="26" t="s">
        <v>40</v>
      </c>
      <c r="B28" s="26">
        <f>ASIN(B26)</f>
        <v>1.5707963267948966</v>
      </c>
      <c r="C28" s="26" t="s">
        <v>32</v>
      </c>
    </row>
    <row r="29" spans="1:3" x14ac:dyDescent="0.25">
      <c r="A29" s="26" t="s">
        <v>41</v>
      </c>
      <c r="B29" s="26">
        <f>AVERAGE(B27,B28)</f>
        <v>1.5707963267948966</v>
      </c>
      <c r="C29" s="26" t="s">
        <v>32</v>
      </c>
    </row>
    <row r="30" spans="1:3" x14ac:dyDescent="0.25">
      <c r="A30" s="26" t="s">
        <v>41</v>
      </c>
      <c r="B30" s="26">
        <f>B14*B29</f>
        <v>89.999789541342437</v>
      </c>
      <c r="C30" s="26" t="s">
        <v>3</v>
      </c>
    </row>
    <row r="31" spans="1:3" x14ac:dyDescent="0.25">
      <c r="A31" s="26" t="s">
        <v>22</v>
      </c>
      <c r="B31" s="26">
        <f>B13*B7</f>
        <v>0</v>
      </c>
      <c r="C31" s="26" t="s">
        <v>32</v>
      </c>
    </row>
    <row r="32" spans="1:3" x14ac:dyDescent="0.25">
      <c r="A32" s="26" t="s">
        <v>42</v>
      </c>
      <c r="B32" s="26">
        <f>ABS(B29-B31)</f>
        <v>1.5707963267948966</v>
      </c>
      <c r="C32" s="26" t="s">
        <v>32</v>
      </c>
    </row>
    <row r="33" spans="1:3" x14ac:dyDescent="0.25">
      <c r="A33" s="26" t="s">
        <v>43</v>
      </c>
      <c r="B33" s="26">
        <f>COS(B32)</f>
        <v>6.1257422745431001E-17</v>
      </c>
      <c r="C33" s="26"/>
    </row>
    <row r="34" spans="1:3" x14ac:dyDescent="0.25">
      <c r="A34" s="26" t="s">
        <v>44</v>
      </c>
      <c r="B34" s="27">
        <f>B6 * B33</f>
        <v>0</v>
      </c>
      <c r="C34" s="26" t="s">
        <v>21</v>
      </c>
    </row>
    <row r="35" spans="1:3" x14ac:dyDescent="0.25">
      <c r="A35" s="26" t="s">
        <v>6</v>
      </c>
      <c r="B35" s="28">
        <f>B15*B8</f>
        <v>0</v>
      </c>
      <c r="C35" s="26" t="s">
        <v>5</v>
      </c>
    </row>
    <row r="36" spans="1:3" x14ac:dyDescent="0.25">
      <c r="A36" s="26" t="s">
        <v>45</v>
      </c>
      <c r="B36" s="26">
        <f>7*B34</f>
        <v>0</v>
      </c>
      <c r="C36" s="26" t="s">
        <v>46</v>
      </c>
    </row>
    <row r="37" spans="1:3" x14ac:dyDescent="0.25">
      <c r="A37" s="26" t="s">
        <v>14</v>
      </c>
      <c r="B37" s="26">
        <f>B36/B16</f>
        <v>0</v>
      </c>
      <c r="C37" s="26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0"/>
  <sheetViews>
    <sheetView tabSelected="1" workbookViewId="0">
      <selection activeCell="J30" sqref="J30"/>
    </sheetView>
  </sheetViews>
  <sheetFormatPr defaultRowHeight="15" x14ac:dyDescent="0.25"/>
  <cols>
    <col min="1" max="1" width="17.28515625" customWidth="1"/>
    <col min="2" max="2" width="14.28515625" customWidth="1"/>
    <col min="3" max="3" width="9.140625" customWidth="1"/>
    <col min="4" max="5" width="8.7109375" customWidth="1"/>
    <col min="6" max="6" width="13.5703125" customWidth="1"/>
    <col min="7" max="7" width="34.140625" customWidth="1"/>
    <col min="8" max="8" width="11.28515625" customWidth="1"/>
  </cols>
  <sheetData>
    <row r="1" spans="1:7" x14ac:dyDescent="0.25">
      <c r="A1" s="17" t="s">
        <v>13</v>
      </c>
      <c r="B1" s="18"/>
      <c r="C1" s="19"/>
      <c r="D1" s="19"/>
      <c r="F1" s="16" t="s">
        <v>0</v>
      </c>
      <c r="G1" t="s">
        <v>0</v>
      </c>
    </row>
    <row r="2" spans="1:7" x14ac:dyDescent="0.25">
      <c r="A2" s="13" t="s">
        <v>49</v>
      </c>
      <c r="B2" s="33"/>
      <c r="C2" s="34"/>
      <c r="D2" s="35"/>
      <c r="F2" s="16"/>
    </row>
    <row r="3" spans="1:7" x14ac:dyDescent="0.25">
      <c r="A3" s="13" t="s">
        <v>9</v>
      </c>
      <c r="B3" s="37">
        <f>Load!B4</f>
        <v>0</v>
      </c>
      <c r="C3" s="3"/>
      <c r="F3" s="2"/>
    </row>
    <row r="4" spans="1:7" x14ac:dyDescent="0.25">
      <c r="A4" s="1" t="s">
        <v>10</v>
      </c>
      <c r="B4" s="32"/>
      <c r="C4" s="3"/>
      <c r="F4" s="2"/>
    </row>
    <row r="5" spans="1:7" x14ac:dyDescent="0.25">
      <c r="A5" s="41" t="s">
        <v>14</v>
      </c>
      <c r="B5" s="42">
        <f>Load!B8</f>
        <v>0</v>
      </c>
      <c r="C5" s="3"/>
      <c r="F5" s="2"/>
    </row>
    <row r="6" spans="1:7" x14ac:dyDescent="0.25">
      <c r="A6" s="41" t="s">
        <v>48</v>
      </c>
      <c r="B6" s="43">
        <f>Load!B35</f>
        <v>0</v>
      </c>
      <c r="C6" s="3"/>
      <c r="F6" s="2"/>
    </row>
    <row r="7" spans="1:7" x14ac:dyDescent="0.25">
      <c r="A7" s="41" t="s">
        <v>64</v>
      </c>
      <c r="B7" s="44">
        <v>143.5</v>
      </c>
      <c r="C7" s="3"/>
      <c r="F7" s="2"/>
    </row>
    <row r="8" spans="1:7" ht="48" customHeight="1" x14ac:dyDescent="0.25">
      <c r="A8" s="5" t="s">
        <v>59</v>
      </c>
      <c r="B8" s="7" t="s">
        <v>58</v>
      </c>
      <c r="C8" s="10" t="s">
        <v>1</v>
      </c>
      <c r="D8" s="10" t="s">
        <v>2</v>
      </c>
      <c r="E8" s="10" t="s">
        <v>8</v>
      </c>
      <c r="F8" s="10" t="s">
        <v>60</v>
      </c>
    </row>
    <row r="9" spans="1:7" x14ac:dyDescent="0.25">
      <c r="A9" s="9">
        <v>10</v>
      </c>
      <c r="B9" s="6"/>
      <c r="C9" s="6"/>
      <c r="D9" s="6"/>
      <c r="E9" s="8">
        <f>D9-C9</f>
        <v>0</v>
      </c>
      <c r="F9" s="45"/>
    </row>
    <row r="10" spans="1:7" x14ac:dyDescent="0.25">
      <c r="A10" s="9">
        <v>20</v>
      </c>
      <c r="B10" s="6"/>
      <c r="C10" s="6"/>
      <c r="D10" s="6"/>
      <c r="E10" s="8">
        <f t="shared" ref="E10:E23" si="0">D10-C10</f>
        <v>0</v>
      </c>
      <c r="F10" s="12" t="e">
        <f>$B$7*(D10-D9)*$B$6/AVERAGE(B9,B10)</f>
        <v>#DIV/0!</v>
      </c>
    </row>
    <row r="11" spans="1:7" x14ac:dyDescent="0.25">
      <c r="A11" s="9">
        <v>30</v>
      </c>
      <c r="B11" s="6"/>
      <c r="C11" s="6"/>
      <c r="D11" s="6"/>
      <c r="E11" s="8">
        <f t="shared" si="0"/>
        <v>0</v>
      </c>
      <c r="F11" s="12" t="e">
        <f t="shared" ref="F11:F23" si="1">$B$7*(D11-D10)*$B$6/AVERAGE(B10,B11)</f>
        <v>#DIV/0!</v>
      </c>
    </row>
    <row r="12" spans="1:7" x14ac:dyDescent="0.25">
      <c r="A12" s="9">
        <v>40</v>
      </c>
      <c r="B12" s="6"/>
      <c r="C12" s="6"/>
      <c r="D12" s="6"/>
      <c r="E12" s="8">
        <f t="shared" si="0"/>
        <v>0</v>
      </c>
      <c r="F12" s="12" t="e">
        <f t="shared" si="1"/>
        <v>#DIV/0!</v>
      </c>
    </row>
    <row r="13" spans="1:7" x14ac:dyDescent="0.25">
      <c r="A13" s="9">
        <v>50</v>
      </c>
      <c r="B13" s="6"/>
      <c r="C13" s="6"/>
      <c r="D13" s="6"/>
      <c r="E13" s="8">
        <f t="shared" si="0"/>
        <v>0</v>
      </c>
      <c r="F13" s="12" t="e">
        <f t="shared" si="1"/>
        <v>#DIV/0!</v>
      </c>
    </row>
    <row r="14" spans="1:7" x14ac:dyDescent="0.25">
      <c r="A14" s="9">
        <v>60</v>
      </c>
      <c r="B14" s="6"/>
      <c r="C14" s="6"/>
      <c r="D14" s="6"/>
      <c r="E14" s="8">
        <f t="shared" si="0"/>
        <v>0</v>
      </c>
      <c r="F14" s="12" t="e">
        <f t="shared" si="1"/>
        <v>#DIV/0!</v>
      </c>
    </row>
    <row r="15" spans="1:7" x14ac:dyDescent="0.25">
      <c r="A15" s="9">
        <v>70</v>
      </c>
      <c r="B15" s="6"/>
      <c r="C15" s="6"/>
      <c r="D15" s="6"/>
      <c r="E15" s="8">
        <f t="shared" si="0"/>
        <v>0</v>
      </c>
      <c r="F15" s="12" t="e">
        <f t="shared" si="1"/>
        <v>#DIV/0!</v>
      </c>
    </row>
    <row r="16" spans="1:7" x14ac:dyDescent="0.25">
      <c r="A16" s="9">
        <v>80</v>
      </c>
      <c r="B16" s="6"/>
      <c r="C16" s="6"/>
      <c r="D16" s="6"/>
      <c r="E16" s="8">
        <f t="shared" si="0"/>
        <v>0</v>
      </c>
      <c r="F16" s="12" t="e">
        <f t="shared" si="1"/>
        <v>#DIV/0!</v>
      </c>
    </row>
    <row r="17" spans="1:10" x14ac:dyDescent="0.25">
      <c r="A17" s="9">
        <v>90</v>
      </c>
      <c r="B17" s="6"/>
      <c r="C17" s="6"/>
      <c r="D17" s="6"/>
      <c r="E17" s="8">
        <f t="shared" si="0"/>
        <v>0</v>
      </c>
      <c r="F17" s="12" t="e">
        <f t="shared" si="1"/>
        <v>#DIV/0!</v>
      </c>
    </row>
    <row r="18" spans="1:10" x14ac:dyDescent="0.25">
      <c r="A18" s="9">
        <v>100</v>
      </c>
      <c r="B18" s="6"/>
      <c r="C18" s="6"/>
      <c r="D18" s="6"/>
      <c r="E18" s="8">
        <f t="shared" si="0"/>
        <v>0</v>
      </c>
      <c r="F18" s="12" t="e">
        <f t="shared" si="1"/>
        <v>#DIV/0!</v>
      </c>
    </row>
    <row r="19" spans="1:10" x14ac:dyDescent="0.25">
      <c r="A19" s="9">
        <v>110</v>
      </c>
      <c r="B19" s="6"/>
      <c r="C19" s="6"/>
      <c r="D19" s="6"/>
      <c r="E19" s="8">
        <f t="shared" si="0"/>
        <v>0</v>
      </c>
      <c r="F19" s="12" t="e">
        <f t="shared" si="1"/>
        <v>#DIV/0!</v>
      </c>
    </row>
    <row r="20" spans="1:10" x14ac:dyDescent="0.25">
      <c r="A20" s="9">
        <v>120</v>
      </c>
      <c r="B20" s="6"/>
      <c r="C20" s="6"/>
      <c r="D20" s="6"/>
      <c r="E20" s="8">
        <f t="shared" si="0"/>
        <v>0</v>
      </c>
      <c r="F20" s="12" t="e">
        <f t="shared" si="1"/>
        <v>#DIV/0!</v>
      </c>
    </row>
    <row r="21" spans="1:10" x14ac:dyDescent="0.25">
      <c r="A21" s="9">
        <v>130</v>
      </c>
      <c r="B21" s="6"/>
      <c r="C21" s="6"/>
      <c r="D21" s="6"/>
      <c r="E21" s="8">
        <f t="shared" si="0"/>
        <v>0</v>
      </c>
      <c r="F21" s="12" t="e">
        <f t="shared" si="1"/>
        <v>#DIV/0!</v>
      </c>
    </row>
    <row r="22" spans="1:10" x14ac:dyDescent="0.25">
      <c r="A22" s="9">
        <v>140</v>
      </c>
      <c r="B22" s="6"/>
      <c r="C22" s="6"/>
      <c r="D22" s="6"/>
      <c r="E22" s="8">
        <f t="shared" si="0"/>
        <v>0</v>
      </c>
      <c r="F22" s="12" t="e">
        <f t="shared" si="1"/>
        <v>#DIV/0!</v>
      </c>
    </row>
    <row r="23" spans="1:10" x14ac:dyDescent="0.25">
      <c r="A23" s="9">
        <v>150</v>
      </c>
      <c r="B23" s="6"/>
      <c r="C23" s="6"/>
      <c r="D23" s="6"/>
      <c r="E23" s="8">
        <f t="shared" si="0"/>
        <v>0</v>
      </c>
      <c r="F23" s="12" t="e">
        <f t="shared" si="1"/>
        <v>#DIV/0!</v>
      </c>
    </row>
    <row r="24" spans="1:10" x14ac:dyDescent="0.25">
      <c r="A24" s="9">
        <v>160</v>
      </c>
      <c r="B24" s="6"/>
      <c r="C24" s="6"/>
      <c r="D24" s="6"/>
      <c r="E24" s="8"/>
    </row>
    <row r="25" spans="1:10" x14ac:dyDescent="0.25">
      <c r="A25" s="14">
        <v>170</v>
      </c>
      <c r="B25" s="6"/>
      <c r="C25" s="6"/>
      <c r="D25" s="6"/>
      <c r="E25" s="8"/>
      <c r="G25" s="5" t="s">
        <v>11</v>
      </c>
      <c r="H25" s="6"/>
      <c r="I25" s="46" t="s">
        <v>57</v>
      </c>
      <c r="J25" s="46"/>
    </row>
    <row r="26" spans="1:10" x14ac:dyDescent="0.25">
      <c r="A26" s="14">
        <v>180</v>
      </c>
      <c r="B26" s="6"/>
      <c r="C26" s="6"/>
      <c r="D26" s="6"/>
      <c r="E26" s="8"/>
      <c r="G26" s="5" t="s">
        <v>12</v>
      </c>
      <c r="H26" s="6"/>
      <c r="I26" s="46" t="s">
        <v>57</v>
      </c>
      <c r="J26" s="46"/>
    </row>
    <row r="27" spans="1:10" ht="14.25" customHeight="1" x14ac:dyDescent="0.25">
      <c r="A27" s="14">
        <v>190</v>
      </c>
      <c r="B27" s="6"/>
      <c r="C27" s="6"/>
      <c r="D27" s="6"/>
      <c r="E27" s="8"/>
      <c r="G27" s="5" t="s">
        <v>62</v>
      </c>
      <c r="H27" s="40">
        <f>H25*50+H26</f>
        <v>0</v>
      </c>
      <c r="I27" t="s">
        <v>61</v>
      </c>
    </row>
    <row r="28" spans="1:10" ht="15.75" customHeight="1" x14ac:dyDescent="0.25">
      <c r="A28" s="14">
        <v>200</v>
      </c>
      <c r="B28" s="6"/>
      <c r="C28" s="6"/>
      <c r="D28" s="6"/>
      <c r="E28" s="8"/>
    </row>
    <row r="29" spans="1:10" x14ac:dyDescent="0.25">
      <c r="A29" s="14">
        <v>210</v>
      </c>
      <c r="B29" s="6"/>
      <c r="C29" s="6"/>
      <c r="D29" s="6"/>
      <c r="E29" s="8"/>
    </row>
    <row r="30" spans="1:10" x14ac:dyDescent="0.25">
      <c r="A30" s="14">
        <v>220</v>
      </c>
      <c r="B30" s="6"/>
      <c r="C30" s="6"/>
      <c r="D30" s="6"/>
      <c r="E30" s="8"/>
    </row>
    <row r="31" spans="1:10" x14ac:dyDescent="0.25">
      <c r="A31" s="4">
        <v>230</v>
      </c>
      <c r="B31" s="15"/>
      <c r="C31" s="6" t="s">
        <v>0</v>
      </c>
      <c r="D31" s="6"/>
      <c r="E31" s="8"/>
    </row>
    <row r="32" spans="1:10" x14ac:dyDescent="0.25">
      <c r="A32" s="14">
        <v>240</v>
      </c>
      <c r="B32" s="6"/>
      <c r="C32" s="6"/>
      <c r="D32" s="6"/>
      <c r="E32" s="8"/>
    </row>
    <row r="33" spans="1:5" x14ac:dyDescent="0.25">
      <c r="E33" s="3"/>
    </row>
    <row r="36" spans="1:5" x14ac:dyDescent="0.25">
      <c r="A36" s="9" t="s">
        <v>0</v>
      </c>
    </row>
    <row r="40" spans="1:5" x14ac:dyDescent="0.25">
      <c r="A40" s="1" t="s">
        <v>0</v>
      </c>
      <c r="B40" s="1"/>
    </row>
  </sheetData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Load</vt:lpstr>
      <vt:lpstr>Power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 Arveson</cp:lastModifiedBy>
  <cp:lastPrinted>2015-09-11T15:16:37Z</cp:lastPrinted>
  <dcterms:created xsi:type="dcterms:W3CDTF">2015-08-01T17:06:34Z</dcterms:created>
  <dcterms:modified xsi:type="dcterms:W3CDTF">2022-06-18T15:16:51Z</dcterms:modified>
</cp:coreProperties>
</file>